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bilhe\Downloads\planilhas\"/>
    </mc:Choice>
  </mc:AlternateContent>
  <xr:revisionPtr revIDLastSave="0" documentId="13_ncr:1_{191A19F4-F6E9-42CC-94B0-8C23818AF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arativo" sheetId="1" r:id="rId1"/>
    <sheet name="Anexo IV" sheetId="2" r:id="rId2"/>
  </sheets>
  <calcPr calcId="191029"/>
  <extLst>
    <ext uri="GoogleSheetsCustomDataVersion2">
      <go:sheetsCustomData xmlns:go="http://customooxmlschemas.google.com/" r:id="rId6" roundtripDataChecksum="ZEH6q72Ehe/99+qL8r97rLuxQ27TMU+cs/RTpgEe8bc="/>
    </ext>
  </extLst>
</workbook>
</file>

<file path=xl/calcChain.xml><?xml version="1.0" encoding="utf-8"?>
<calcChain xmlns="http://schemas.openxmlformats.org/spreadsheetml/2006/main">
  <c r="E57" i="1" l="1"/>
  <c r="F57" i="1" s="1"/>
  <c r="F54" i="1"/>
  <c r="F53" i="1"/>
  <c r="F52" i="1"/>
  <c r="B43" i="1"/>
  <c r="F41" i="1"/>
  <c r="F56" i="1" s="1"/>
  <c r="C35" i="1" a="1"/>
  <c r="C35" i="1" s="1"/>
  <c r="E34" i="1"/>
  <c r="C34" i="1" a="1"/>
  <c r="C34" i="1" s="1"/>
  <c r="F29" i="1"/>
  <c r="F34" i="1" s="1"/>
  <c r="C20" i="1" a="1"/>
  <c r="C20" i="1" s="1"/>
  <c r="B20" i="1"/>
  <c r="B17" i="1"/>
  <c r="C14" i="1"/>
  <c r="C36" i="1" l="1"/>
  <c r="C58" i="1" s="1"/>
  <c r="C60" i="1" s="1"/>
  <c r="F55" i="1"/>
  <c r="E60" i="1" s="1"/>
  <c r="F61" i="1" s="1"/>
  <c r="E55" i="1"/>
  <c r="C51" i="1" l="1"/>
  <c r="C26" i="1"/>
  <c r="C61" i="1"/>
  <c r="C25" i="1"/>
  <c r="C27" i="1"/>
</calcChain>
</file>

<file path=xl/sharedStrings.xml><?xml version="1.0" encoding="utf-8"?>
<sst xmlns="http://schemas.openxmlformats.org/spreadsheetml/2006/main" count="94" uniqueCount="67">
  <si>
    <t>SIMPLES Nacional x Lucro Presumido</t>
  </si>
  <si>
    <t>Qual o melhor regime para o seu escritório de advocacia?</t>
  </si>
  <si>
    <r>
      <rPr>
        <b/>
        <sz val="14"/>
        <color theme="5"/>
        <rFont val="Calibri"/>
      </rPr>
      <t>→</t>
    </r>
    <r>
      <rPr>
        <sz val="14"/>
        <color rgb="FF44546A"/>
        <rFont val="Calibri"/>
      </rPr>
      <t xml:space="preserve"> </t>
    </r>
    <r>
      <rPr>
        <sz val="14"/>
        <color rgb="FF44546A"/>
        <rFont val="Calibri"/>
      </rPr>
      <t xml:space="preserve">Este é um cálculo preliminar para apuração das vantagens entre a opção pelo lucro presumido e pelo SIMPLES Nacional para escritórios de advocacia.
</t>
    </r>
    <r>
      <rPr>
        <b/>
        <sz val="14"/>
        <color theme="5"/>
        <rFont val="Calibri"/>
      </rPr>
      <t>→</t>
    </r>
    <r>
      <rPr>
        <sz val="14"/>
        <color rgb="FF44546A"/>
        <rFont val="Calibri"/>
      </rPr>
      <t xml:space="preserve"> Os valores foram calculados exclusivamente para serviços de advocacia, nos moldes do </t>
    </r>
    <r>
      <rPr>
        <b/>
        <sz val="14"/>
        <color rgb="FF44546A"/>
        <rFont val="Calibri"/>
      </rPr>
      <t>Anexo IV da Lei Complementar nº 123 de 14/12/2006</t>
    </r>
    <r>
      <rPr>
        <sz val="14"/>
        <color rgb="FF44546A"/>
        <rFont val="Calibri"/>
      </rPr>
      <t xml:space="preserve">, e com base nos valores estabelecidos em 07/02/2020.
</t>
    </r>
    <r>
      <rPr>
        <b/>
        <sz val="14"/>
        <color theme="5"/>
        <rFont val="Calibri"/>
      </rPr>
      <t>→</t>
    </r>
    <r>
      <rPr>
        <sz val="14"/>
        <color rgb="FF44546A"/>
        <rFont val="Calibri"/>
      </rPr>
      <t xml:space="preserve"> Preencha as linhas de alíquotas dos impostos e tributos de acordo com o seu estado para análise mais apurada.
</t>
    </r>
    <r>
      <rPr>
        <b/>
        <sz val="14"/>
        <color theme="5"/>
        <rFont val="Calibri"/>
      </rPr>
      <t xml:space="preserve">→ </t>
    </r>
    <r>
      <rPr>
        <sz val="14"/>
        <color rgb="FF44546A"/>
        <rFont val="Calibri"/>
      </rPr>
      <t xml:space="preserve">Em caso de MEI, consultar as regras específicas e as aplicáveis ao SIMPLES Nacional para ciência de outros benefícios.
</t>
    </r>
    <r>
      <rPr>
        <b/>
        <sz val="14"/>
        <color theme="5"/>
        <rFont val="Calibri"/>
      </rPr>
      <t xml:space="preserve">→ </t>
    </r>
    <r>
      <rPr>
        <sz val="14"/>
        <color rgb="FF44546A"/>
        <rFont val="Calibri"/>
      </rPr>
      <t xml:space="preserve">Para maiores informações sobre os cálculos e análise qualificada ao seu escritório, consulte a </t>
    </r>
    <r>
      <rPr>
        <b/>
        <sz val="14"/>
        <color rgb="FF44546A"/>
        <rFont val="Calibri"/>
      </rPr>
      <t>Lei Complementar nº 123 de 14/12/2006</t>
    </r>
    <r>
      <rPr>
        <sz val="14"/>
        <color rgb="FF44546A"/>
        <rFont val="Calibri"/>
      </rPr>
      <t xml:space="preserve"> e as leis específicas aplicáveis.</t>
    </r>
  </si>
  <si>
    <t>Seu escritório atua há mais de 12 meses?</t>
  </si>
  <si>
    <t>Não</t>
  </si>
  <si>
    <t>Se possui menos de 1 ano, há quantos meses ele atua?</t>
  </si>
  <si>
    <t>Selecione 12 para escritórios atuantes há mais de 1 ano</t>
  </si>
  <si>
    <t>Preencha com o valor do RBT12 ou do valor auferido nos últimos meses</t>
  </si>
  <si>
    <t>Receita Bruta Contabilizada (RBT12)</t>
  </si>
  <si>
    <t>Faixa do Anexo IV da Lei Complementar nº 123/2006</t>
  </si>
  <si>
    <t>4ª Faixa</t>
  </si>
  <si>
    <t>Verifique na aba Anexo IV, em qual faixa se encontra o seu escritório</t>
  </si>
  <si>
    <t>Cálculos parciais</t>
  </si>
  <si>
    <t>Regime mais indicado</t>
  </si>
  <si>
    <t>Média de valor do regime mais benéfico</t>
  </si>
  <si>
    <t>IRPJ</t>
  </si>
  <si>
    <t>Porcentagem dos gastos em face do RBT12</t>
  </si>
  <si>
    <t>Alíquota de presunção de lucro</t>
  </si>
  <si>
    <t>Parcela de presunção do lucro</t>
  </si>
  <si>
    <t>Cálculo da alíquota do SIMPLES Nacional</t>
  </si>
  <si>
    <t>Adicional de IRPJ</t>
  </si>
  <si>
    <r>
      <rPr>
        <b/>
        <sz val="12"/>
        <color theme="1"/>
        <rFont val="Calibri"/>
      </rPr>
      <t xml:space="preserve">Alíquota nominal </t>
    </r>
    <r>
      <rPr>
        <sz val="12"/>
        <color theme="1"/>
        <rFont val="Calibri"/>
      </rPr>
      <t>(veja Anexo IV da Lei Complementar nº 123)</t>
    </r>
  </si>
  <si>
    <r>
      <rPr>
        <b/>
        <sz val="12"/>
        <color theme="1"/>
        <rFont val="Calibri"/>
      </rPr>
      <t xml:space="preserve">Parcela a deduzir </t>
    </r>
    <r>
      <rPr>
        <sz val="12"/>
        <color theme="1"/>
        <rFont val="Calibri"/>
      </rPr>
      <t>(veja Anexo IV da Lei Complementar nº 123)</t>
    </r>
  </si>
  <si>
    <t>Alíquota de adicional de IRPJ</t>
  </si>
  <si>
    <t xml:space="preserve">Alíquota efetiva no SIMPLES Nacional </t>
  </si>
  <si>
    <t>CSLL</t>
  </si>
  <si>
    <t>Obs.: Consultar valores fora do SIMPLES Nacional para cálculo do ISS em casos de RBT12 acima de R$ 3.600.000,00</t>
  </si>
  <si>
    <t>Parcela de presunção de lucro</t>
  </si>
  <si>
    <t>ISS</t>
  </si>
  <si>
    <t>Alíquota de ISS</t>
  </si>
  <si>
    <t>Preencha com a alíquota de ISS da sua cidade</t>
  </si>
  <si>
    <t>SIMPLES Nacional</t>
  </si>
  <si>
    <t>Lucro Presumido</t>
  </si>
  <si>
    <t>Alíquota</t>
  </si>
  <si>
    <t>Valor</t>
  </si>
  <si>
    <t>PIS</t>
  </si>
  <si>
    <t>Incluso</t>
  </si>
  <si>
    <t>Cofins</t>
  </si>
  <si>
    <t>Total:</t>
  </si>
  <si>
    <t>Porcentagem em face do RBT12</t>
  </si>
  <si>
    <t>Receita Bruta em 12 Meses (em R$)</t>
  </si>
  <si>
    <t>Valor a Deduzir (em R$)</t>
  </si>
  <si>
    <t>1ª Faixa</t>
  </si>
  <si>
    <t>Até 180.000,00</t>
  </si>
  <si>
    <t>2ª Faixa</t>
  </si>
  <si>
    <t>De 180.000,01 a 360.000,00</t>
  </si>
  <si>
    <t>3ª Faixa</t>
  </si>
  <si>
    <t>De 360.000,01 a 720.000,00</t>
  </si>
  <si>
    <t>De 720.000,01 a 1.800.000,00</t>
  </si>
  <si>
    <t>5ª Faixa</t>
  </si>
  <si>
    <t>De 1.800.000,01 a 3.600.000,00</t>
  </si>
  <si>
    <t>6ª Faixa</t>
  </si>
  <si>
    <t>De 3.600.000,01 a 4.800.000,00</t>
  </si>
  <si>
    <t>Faixas</t>
  </si>
  <si>
    <t>Percentual de Repartição dos Tributos</t>
  </si>
  <si>
    <t>PIS/Pasep</t>
  </si>
  <si>
    <t>ISS (*)</t>
  </si>
  <si>
    <t>40,00% (*)</t>
  </si>
  <si>
    <t>-</t>
  </si>
  <si>
    <r>
      <rPr>
        <sz val="10"/>
        <color rgb="FF000000"/>
        <rFont val="Arial"/>
      </rPr>
      <t>(*) O percentual efetivo máximo devido ao ISS será de 5%, transferindo-se a diferença, de forma proporcional, aos tributos federais da mesma faixa de receita bruta anual. Sendo assim, na 5</t>
    </r>
    <r>
      <rPr>
        <u/>
        <vertAlign val="superscript"/>
        <sz val="10"/>
        <color rgb="FF000000"/>
        <rFont val="Arial"/>
      </rPr>
      <t>a</t>
    </r>
    <r>
      <rPr>
        <sz val="10"/>
        <color rgb="FF000000"/>
        <rFont val="Arial"/>
      </rPr>
      <t> faixa, quando a alíquota efetiva for superior a 12,5%, a repartição será:</t>
    </r>
  </si>
  <si>
    <t>Faixa</t>
  </si>
  <si>
    <r>
      <rPr>
        <sz val="10"/>
        <color rgb="FF000000"/>
        <rFont val="Arial"/>
      </rPr>
      <t>5</t>
    </r>
    <r>
      <rPr>
        <u/>
        <vertAlign val="superscript"/>
        <sz val="10"/>
        <color rgb="FF000000"/>
        <rFont val="Arial"/>
      </rPr>
      <t>a</t>
    </r>
    <r>
      <rPr>
        <sz val="10"/>
        <color rgb="FF000000"/>
        <rFont val="Arial"/>
      </rPr>
      <t> Faixa, comalíquota efetiva superior a 12,5%</t>
    </r>
  </si>
  <si>
    <t>Alíquota efetiva – 5%) x 31,33%</t>
  </si>
  <si>
    <t>(Alíquota efetiva – 5%) x 32,00%</t>
  </si>
  <si>
    <t>(Alíquota efetiva – 5%) x 30,13%</t>
  </si>
  <si>
    <t>Alíquota efetiva – 5%) x 6,54%</t>
  </si>
  <si>
    <t>Percentual de ISS fixo em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</si>
</sst>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"/>
    <numFmt numFmtId="165" formatCode="&quot;R$&quot;\ #,##0.00"/>
    <numFmt numFmtId="166" formatCode="_-&quot;R$&quot;\ * #,##0.00_-;\-&quot;R$&quot;\ * #,##0.00_-;_-&quot;R$&quot;\ * &quot;-&quot;??_-;_-@"/>
  </numFmts>
  <fonts count="26">
    <font>
      <sz val="11"/>
      <color theme="1"/>
      <name val="Calibri"/>
      <scheme val="minor"/>
    </font>
    <font>
      <sz val="11"/>
      <color theme="1"/>
      <name val="Calibri"/>
    </font>
    <font>
      <b/>
      <sz val="36"/>
      <color rgb="FFFFFFFF"/>
      <name val="Calibri"/>
    </font>
    <font>
      <sz val="12"/>
      <color theme="1"/>
      <name val="Arial"/>
    </font>
    <font>
      <sz val="12"/>
      <color theme="1"/>
      <name val="Calibri"/>
    </font>
    <font>
      <sz val="22"/>
      <color theme="0"/>
      <name val="Calibri"/>
    </font>
    <font>
      <sz val="14"/>
      <color rgb="FF44546A"/>
      <name val="Calibri"/>
    </font>
    <font>
      <b/>
      <sz val="14"/>
      <color rgb="FF00002C"/>
      <name val="Calibri"/>
    </font>
    <font>
      <sz val="14"/>
      <color theme="1"/>
      <name val="Calibri"/>
    </font>
    <font>
      <b/>
      <sz val="12"/>
      <color theme="0"/>
      <name val="Calibri"/>
    </font>
    <font>
      <sz val="12"/>
      <color rgb="FF7F7F7F"/>
      <name val="Calibri"/>
    </font>
    <font>
      <b/>
      <sz val="11"/>
      <color theme="0"/>
      <name val="Calibri"/>
    </font>
    <font>
      <sz val="11"/>
      <color rgb="FF006100"/>
      <name val="Calibri"/>
    </font>
    <font>
      <b/>
      <sz val="14"/>
      <color theme="0"/>
      <name val="Calibri"/>
    </font>
    <font>
      <sz val="11"/>
      <name val="Calibri"/>
    </font>
    <font>
      <b/>
      <sz val="11"/>
      <color rgb="FF006100"/>
      <name val="Calibri"/>
    </font>
    <font>
      <sz val="11"/>
      <color rgb="FF5E31CF"/>
      <name val="Calibri"/>
    </font>
    <font>
      <sz val="11"/>
      <color rgb="FF00206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0"/>
      <name val="Calibri"/>
    </font>
    <font>
      <b/>
      <sz val="12"/>
      <color rgb="FF7030A0"/>
      <name val="Calibri"/>
    </font>
    <font>
      <sz val="10"/>
      <color rgb="FF000000"/>
      <name val="Arial"/>
    </font>
    <font>
      <b/>
      <sz val="14"/>
      <color theme="5"/>
      <name val="Calibri"/>
    </font>
    <font>
      <b/>
      <sz val="14"/>
      <color rgb="FF44546A"/>
      <name val="Calibri"/>
    </font>
    <font>
      <u/>
      <vertAlign val="superscript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002C"/>
        <bgColor rgb="FF00002C"/>
      </patternFill>
    </fill>
    <fill>
      <patternFill patternType="solid">
        <fgColor rgb="FFDADADA"/>
        <bgColor rgb="FFDADADA"/>
      </patternFill>
    </fill>
    <fill>
      <patternFill patternType="solid">
        <fgColor rgb="FFC6EFCE"/>
        <bgColor rgb="FFC6EFCE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5E31CF"/>
      </top>
      <bottom/>
      <diagonal/>
    </border>
    <border>
      <left style="medium">
        <color rgb="FF5E31CF"/>
      </left>
      <right/>
      <top style="medium">
        <color rgb="FF5E31CF"/>
      </top>
      <bottom/>
      <diagonal/>
    </border>
    <border>
      <left/>
      <right style="medium">
        <color rgb="FF5E31CF"/>
      </right>
      <top style="medium">
        <color rgb="FF5E31CF"/>
      </top>
      <bottom/>
      <diagonal/>
    </border>
    <border>
      <left/>
      <right/>
      <top/>
      <bottom style="thin">
        <color rgb="FF5E31CF"/>
      </bottom>
      <diagonal/>
    </border>
    <border>
      <left/>
      <right/>
      <top/>
      <bottom style="thin">
        <color rgb="FF5E31CF"/>
      </bottom>
      <diagonal/>
    </border>
    <border>
      <left style="medium">
        <color rgb="FF5E31CF"/>
      </left>
      <right/>
      <top/>
      <bottom/>
      <diagonal/>
    </border>
    <border>
      <left/>
      <right style="medium">
        <color rgb="FF5E31CF"/>
      </right>
      <top/>
      <bottom/>
      <diagonal/>
    </border>
    <border>
      <left style="medium">
        <color rgb="FF5E31CF"/>
      </left>
      <right/>
      <top/>
      <bottom style="medium">
        <color rgb="FF5E31CF"/>
      </bottom>
      <diagonal/>
    </border>
    <border>
      <left/>
      <right style="medium">
        <color rgb="FF5E31CF"/>
      </right>
      <top/>
      <bottom style="medium">
        <color rgb="FF5E31CF"/>
      </bottom>
      <diagonal/>
    </border>
    <border>
      <left/>
      <right/>
      <top style="medium">
        <color rgb="FF5E31CF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5E31CF"/>
      </bottom>
      <diagonal/>
    </border>
    <border>
      <left/>
      <right/>
      <top/>
      <bottom style="medium">
        <color rgb="FF5E31C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3" fillId="0" borderId="0" xfId="0" applyFont="1"/>
    <xf numFmtId="0" fontId="4" fillId="0" borderId="0" xfId="0" applyFont="1"/>
    <xf numFmtId="0" fontId="7" fillId="0" borderId="2" xfId="0" applyFont="1" applyBorder="1"/>
    <xf numFmtId="0" fontId="8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7" fillId="0" borderId="4" xfId="0" applyFont="1" applyBorder="1"/>
    <xf numFmtId="1" fontId="8" fillId="0" borderId="3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/>
    <xf numFmtId="164" fontId="10" fillId="0" borderId="0" xfId="0" applyNumberFormat="1" applyFont="1" applyAlignment="1">
      <alignment horizontal="center" vertical="center"/>
    </xf>
    <xf numFmtId="165" fontId="8" fillId="0" borderId="3" xfId="0" applyNumberFormat="1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5" fontId="8" fillId="0" borderId="3" xfId="0" applyNumberFormat="1" applyFont="1" applyBorder="1" applyAlignment="1">
      <alignment horizontal="left"/>
    </xf>
    <xf numFmtId="0" fontId="7" fillId="0" borderId="5" xfId="0" applyFont="1" applyBorder="1"/>
    <xf numFmtId="166" fontId="3" fillId="0" borderId="3" xfId="0" applyNumberFormat="1" applyFont="1" applyBorder="1" applyAlignment="1">
      <alignment horizontal="left"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right" vertical="center" wrapText="1"/>
    </xf>
    <xf numFmtId="0" fontId="1" fillId="5" borderId="1" xfId="0" applyFont="1" applyFill="1" applyBorder="1"/>
    <xf numFmtId="165" fontId="12" fillId="4" borderId="1" xfId="0" applyNumberFormat="1" applyFont="1" applyFill="1" applyBorder="1" applyAlignment="1">
      <alignment horizontal="right" vertical="center" wrapText="1"/>
    </xf>
    <xf numFmtId="10" fontId="12" fillId="4" borderId="1" xfId="0" applyNumberFormat="1" applyFont="1" applyFill="1" applyBorder="1" applyAlignment="1">
      <alignment horizontal="right" vertical="center" wrapText="1"/>
    </xf>
    <xf numFmtId="0" fontId="1" fillId="5" borderId="8" xfId="0" applyFont="1" applyFill="1" applyBorder="1"/>
    <xf numFmtId="0" fontId="17" fillId="5" borderId="1" xfId="0" applyFont="1" applyFill="1" applyBorder="1" applyAlignment="1">
      <alignment horizontal="left"/>
    </xf>
    <xf numFmtId="9" fontId="17" fillId="5" borderId="1" xfId="0" applyNumberFormat="1" applyFont="1" applyFill="1" applyBorder="1" applyAlignment="1">
      <alignment horizontal="right"/>
    </xf>
    <xf numFmtId="165" fontId="17" fillId="5" borderId="1" xfId="0" applyNumberFormat="1" applyFont="1" applyFill="1" applyBorder="1" applyAlignment="1">
      <alignment horizontal="right"/>
    </xf>
    <xf numFmtId="0" fontId="1" fillId="0" borderId="13" xfId="0" applyFont="1" applyBorder="1"/>
    <xf numFmtId="0" fontId="9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/>
    </xf>
    <xf numFmtId="10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/>
    </xf>
    <xf numFmtId="0" fontId="1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/>
    <xf numFmtId="165" fontId="1" fillId="0" borderId="0" xfId="0" applyNumberFormat="1" applyFont="1"/>
    <xf numFmtId="165" fontId="20" fillId="0" borderId="0" xfId="0" applyNumberFormat="1" applyFont="1"/>
    <xf numFmtId="10" fontId="17" fillId="5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10" fontId="1" fillId="5" borderId="1" xfId="0" applyNumberFormat="1" applyFont="1" applyFill="1" applyBorder="1"/>
    <xf numFmtId="0" fontId="11" fillId="0" borderId="0" xfId="0" applyFont="1" applyAlignment="1">
      <alignment horizontal="center" vertical="center"/>
    </xf>
    <xf numFmtId="0" fontId="1" fillId="0" borderId="0" xfId="0" applyFont="1"/>
    <xf numFmtId="10" fontId="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3" fillId="0" borderId="22" xfId="0" applyFont="1" applyBorder="1"/>
    <xf numFmtId="10" fontId="4" fillId="0" borderId="22" xfId="0" applyNumberFormat="1" applyFont="1" applyBorder="1" applyAlignment="1">
      <alignment horizontal="center"/>
    </xf>
    <xf numFmtId="0" fontId="4" fillId="0" borderId="22" xfId="0" applyFont="1" applyBorder="1"/>
    <xf numFmtId="0" fontId="1" fillId="3" borderId="2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10" fontId="4" fillId="0" borderId="0" xfId="0" applyNumberFormat="1" applyFont="1"/>
    <xf numFmtId="165" fontId="4" fillId="0" borderId="0" xfId="0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165" fontId="4" fillId="0" borderId="0" xfId="0" applyNumberFormat="1" applyFont="1"/>
    <xf numFmtId="0" fontId="12" fillId="0" borderId="0" xfId="0" applyFont="1" applyAlignment="1">
      <alignment horizontal="right"/>
    </xf>
    <xf numFmtId="0" fontId="15" fillId="4" borderId="1" xfId="0" applyFont="1" applyFill="1" applyBorder="1" applyAlignment="1">
      <alignment horizontal="left"/>
    </xf>
    <xf numFmtId="165" fontId="15" fillId="4" borderId="1" xfId="0" applyNumberFormat="1" applyFont="1" applyFill="1" applyBorder="1" applyAlignment="1">
      <alignment horizontal="right"/>
    </xf>
    <xf numFmtId="0" fontId="15" fillId="4" borderId="1" xfId="0" applyFont="1" applyFill="1" applyBorder="1" applyAlignment="1">
      <alignment horizontal="right"/>
    </xf>
    <xf numFmtId="10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 applyAlignment="1">
      <alignment horizontal="right"/>
    </xf>
    <xf numFmtId="0" fontId="1" fillId="6" borderId="1" xfId="0" applyFont="1" applyFill="1" applyBorder="1"/>
    <xf numFmtId="0" fontId="22" fillId="6" borderId="26" xfId="0" applyFont="1" applyFill="1" applyBorder="1" applyAlignment="1">
      <alignment horizontal="center" vertical="center" wrapText="1"/>
    </xf>
    <xf numFmtId="0" fontId="22" fillId="6" borderId="27" xfId="0" applyFont="1" applyFill="1" applyBorder="1" applyAlignment="1">
      <alignment vertical="center" wrapText="1"/>
    </xf>
    <xf numFmtId="10" fontId="22" fillId="6" borderId="27" xfId="0" applyNumberFormat="1" applyFont="1" applyFill="1" applyBorder="1" applyAlignment="1">
      <alignment horizontal="center" vertical="center" wrapText="1"/>
    </xf>
    <xf numFmtId="165" fontId="22" fillId="6" borderId="27" xfId="0" applyNumberFormat="1" applyFont="1" applyFill="1" applyBorder="1" applyAlignment="1">
      <alignment horizontal="center" vertical="center" wrapText="1"/>
    </xf>
    <xf numFmtId="10" fontId="1" fillId="6" borderId="1" xfId="0" applyNumberFormat="1" applyFont="1" applyFill="1" applyBorder="1"/>
    <xf numFmtId="0" fontId="22" fillId="6" borderId="28" xfId="0" applyFont="1" applyFill="1" applyBorder="1" applyAlignment="1">
      <alignment horizontal="center" vertical="center" wrapText="1"/>
    </xf>
    <xf numFmtId="0" fontId="22" fillId="6" borderId="30" xfId="0" applyFont="1" applyFill="1" applyBorder="1" applyAlignment="1">
      <alignment vertical="center" wrapText="1"/>
    </xf>
    <xf numFmtId="0" fontId="22" fillId="6" borderId="27" xfId="0" applyFont="1" applyFill="1" applyBorder="1" applyAlignment="1">
      <alignment horizontal="center" vertical="center" wrapText="1"/>
    </xf>
    <xf numFmtId="10" fontId="22" fillId="6" borderId="31" xfId="0" applyNumberFormat="1" applyFont="1" applyFill="1" applyBorder="1" applyAlignment="1">
      <alignment horizontal="center" vertical="center" wrapText="1"/>
    </xf>
    <xf numFmtId="0" fontId="22" fillId="6" borderId="31" xfId="0" applyFont="1" applyFill="1" applyBorder="1" applyAlignment="1">
      <alignment horizontal="center" vertical="center" wrapText="1"/>
    </xf>
    <xf numFmtId="0" fontId="22" fillId="6" borderId="31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/>
    </xf>
    <xf numFmtId="0" fontId="14" fillId="0" borderId="12" xfId="0" applyFont="1" applyBorder="1"/>
    <xf numFmtId="165" fontId="15" fillId="4" borderId="6" xfId="0" applyNumberFormat="1" applyFont="1" applyFill="1" applyBorder="1" applyAlignment="1">
      <alignment horizontal="right"/>
    </xf>
    <xf numFmtId="0" fontId="14" fillId="0" borderId="7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/>
    <xf numFmtId="0" fontId="13" fillId="2" borderId="6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0" borderId="10" xfId="0" applyFont="1" applyBorder="1"/>
    <xf numFmtId="0" fontId="19" fillId="3" borderId="18" xfId="0" applyFont="1" applyFill="1" applyBorder="1" applyAlignment="1">
      <alignment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/>
    <xf numFmtId="0" fontId="22" fillId="6" borderId="24" xfId="0" applyFont="1" applyFill="1" applyBorder="1" applyAlignment="1">
      <alignment vertical="center" wrapText="1"/>
    </xf>
    <xf numFmtId="0" fontId="14" fillId="0" borderId="25" xfId="0" applyFont="1" applyBorder="1"/>
    <xf numFmtId="0" fontId="22" fillId="6" borderId="24" xfId="0" applyFont="1" applyFill="1" applyBorder="1" applyAlignment="1">
      <alignment horizontal="center" vertical="center" wrapText="1"/>
    </xf>
    <xf numFmtId="0" fontId="14" fillId="0" borderId="29" xfId="0" applyFont="1" applyBorder="1"/>
    <xf numFmtId="10" fontId="22" fillId="6" borderId="2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7F7F7F"/>
      </font>
      <fill>
        <patternFill patternType="solid">
          <fgColor rgb="FF7F7F7F"/>
          <bgColor rgb="FF7F7F7F"/>
        </patternFill>
      </fill>
    </dxf>
    <dxf>
      <font>
        <color rgb="FF7F7F7F"/>
      </font>
      <fill>
        <patternFill patternType="solid">
          <fgColor rgb="FF7F7F7F"/>
          <bgColor rgb="FF7F7F7F"/>
        </patternFill>
      </fill>
      <border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  <dxf>
      <font>
        <color rgb="FF7F7F7F"/>
      </font>
      <fill>
        <patternFill patternType="solid">
          <fgColor rgb="FF7F7F7F"/>
          <bgColor rgb="FF7F7F7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asyjur.com/blog/teste-14-dias-gratis-easyjur-software-juridico/?utm_source=blog&amp;utm_medium=planilha-baixada&amp;utm_campaign=iscas-digitais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1</xdr:row>
      <xdr:rowOff>285750</xdr:rowOff>
    </xdr:from>
    <xdr:ext cx="1790700" cy="476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25725" y="476250"/>
          <a:ext cx="1790700" cy="476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13</xdr:row>
      <xdr:rowOff>28575</xdr:rowOff>
    </xdr:from>
    <xdr:ext cx="200025" cy="200025"/>
    <xdr:pic>
      <xdr:nvPicPr>
        <xdr:cNvPr id="3" name="image1.png" descr="Curs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15</xdr:row>
      <xdr:rowOff>38100</xdr:rowOff>
    </xdr:from>
    <xdr:ext cx="200025" cy="161925"/>
    <xdr:pic>
      <xdr:nvPicPr>
        <xdr:cNvPr id="4" name="image1.png" descr="Cursor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21</xdr:row>
      <xdr:rowOff>9525</xdr:rowOff>
    </xdr:from>
    <xdr:ext cx="200025" cy="200025"/>
    <xdr:pic>
      <xdr:nvPicPr>
        <xdr:cNvPr id="5" name="image1.png" descr="Curso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1085850</xdr:colOff>
      <xdr:row>12</xdr:row>
      <xdr:rowOff>47625</xdr:rowOff>
    </xdr:from>
    <xdr:ext cx="5219700" cy="2352675"/>
    <xdr:pic>
      <xdr:nvPicPr>
        <xdr:cNvPr id="6" name="image3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15</xdr:row>
      <xdr:rowOff>28575</xdr:rowOff>
    </xdr:from>
    <xdr:ext cx="200025" cy="200025"/>
    <xdr:pic>
      <xdr:nvPicPr>
        <xdr:cNvPr id="7" name="image1.png" descr="Curso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G15" sqref="G15"/>
    </sheetView>
  </sheetViews>
  <sheetFormatPr defaultColWidth="14.42578125" defaultRowHeight="15" customHeight="1"/>
  <cols>
    <col min="1" max="1" width="8.7109375" customWidth="1"/>
    <col min="2" max="2" width="64.140625" customWidth="1"/>
    <col min="3" max="3" width="73" customWidth="1"/>
    <col min="4" max="4" width="1.42578125" customWidth="1"/>
    <col min="5" max="5" width="51.85546875" customWidth="1"/>
    <col min="6" max="6" width="27.140625" customWidth="1"/>
    <col min="7" max="7" width="39.28515625" customWidth="1"/>
    <col min="8" max="26" width="8.71093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6.5">
      <c r="A2" s="1"/>
      <c r="B2" s="2" t="s">
        <v>0</v>
      </c>
      <c r="C2" s="3"/>
      <c r="D2" s="4"/>
      <c r="E2" s="4"/>
      <c r="F2" s="4"/>
      <c r="G2" s="1"/>
      <c r="H2" s="1"/>
    </row>
    <row r="3" spans="1:8" ht="28.5">
      <c r="A3" s="1"/>
      <c r="B3" s="5" t="s">
        <v>1</v>
      </c>
      <c r="C3" s="3"/>
      <c r="D3" s="4"/>
      <c r="E3" s="4"/>
      <c r="F3" s="4"/>
      <c r="G3" s="1"/>
      <c r="H3" s="1"/>
    </row>
    <row r="4" spans="1:8" ht="15.75">
      <c r="A4" s="1"/>
      <c r="B4" s="3"/>
      <c r="C4" s="3"/>
      <c r="D4" s="4"/>
      <c r="E4" s="4"/>
      <c r="F4" s="4"/>
      <c r="G4" s="1"/>
      <c r="H4" s="1"/>
    </row>
    <row r="5" spans="1:8" ht="15.75">
      <c r="B5" s="6"/>
      <c r="C5" s="6"/>
      <c r="D5" s="7"/>
      <c r="E5" s="7"/>
      <c r="F5" s="7"/>
    </row>
    <row r="6" spans="1:8" ht="15.75" customHeight="1">
      <c r="B6" s="87" t="s">
        <v>2</v>
      </c>
      <c r="C6" s="88"/>
      <c r="D6" s="88"/>
      <c r="E6" s="88"/>
      <c r="F6" s="88"/>
      <c r="G6" s="88"/>
    </row>
    <row r="7" spans="1:8" ht="15.75" customHeight="1">
      <c r="B7" s="88"/>
      <c r="C7" s="88"/>
      <c r="D7" s="88"/>
      <c r="E7" s="88"/>
      <c r="F7" s="88"/>
      <c r="G7" s="88"/>
    </row>
    <row r="8" spans="1:8" ht="15.75" customHeight="1">
      <c r="B8" s="88"/>
      <c r="C8" s="88"/>
      <c r="D8" s="88"/>
      <c r="E8" s="88"/>
      <c r="F8" s="88"/>
      <c r="G8" s="88"/>
    </row>
    <row r="9" spans="1:8" ht="15.75" customHeight="1">
      <c r="B9" s="88"/>
      <c r="C9" s="88"/>
      <c r="D9" s="88"/>
      <c r="E9" s="88"/>
      <c r="F9" s="88"/>
      <c r="G9" s="88"/>
    </row>
    <row r="10" spans="1:8" ht="15.75" customHeight="1">
      <c r="B10" s="88"/>
      <c r="C10" s="88"/>
      <c r="D10" s="88"/>
      <c r="E10" s="88"/>
      <c r="F10" s="88"/>
      <c r="G10" s="88"/>
    </row>
    <row r="11" spans="1:8" ht="15.75" customHeight="1">
      <c r="B11" s="88"/>
      <c r="C11" s="88"/>
      <c r="D11" s="88"/>
      <c r="E11" s="88"/>
      <c r="F11" s="88"/>
      <c r="G11" s="88"/>
    </row>
    <row r="12" spans="1:8" ht="15.75">
      <c r="B12" s="6"/>
      <c r="C12" s="6"/>
      <c r="D12" s="7"/>
      <c r="E12" s="7"/>
      <c r="F12" s="7"/>
    </row>
    <row r="13" spans="1:8" ht="18.75">
      <c r="B13" s="8" t="s">
        <v>3</v>
      </c>
      <c r="D13" s="7"/>
      <c r="F13" s="7"/>
    </row>
    <row r="14" spans="1:8" ht="18.75">
      <c r="B14" s="9" t="s">
        <v>4</v>
      </c>
      <c r="C14" s="10" t="str">
        <f>IF(B14="Não","Analisar a Receita Bruta dos últimos "&amp;B16&amp;" meses","Analisar a Receita Bruta do ano anterior")</f>
        <v>Analisar a Receita Bruta dos últimos 7 meses</v>
      </c>
      <c r="D14" s="7"/>
      <c r="F14" s="7"/>
    </row>
    <row r="15" spans="1:8" ht="24" customHeight="1">
      <c r="B15" s="11" t="s">
        <v>5</v>
      </c>
      <c r="D15" s="7"/>
      <c r="F15" s="7"/>
    </row>
    <row r="16" spans="1:8" ht="18.75">
      <c r="B16" s="12">
        <v>7</v>
      </c>
      <c r="C16" s="10" t="s">
        <v>6</v>
      </c>
      <c r="D16" s="7"/>
      <c r="F16" s="13"/>
    </row>
    <row r="17" spans="2:9" ht="24" customHeight="1">
      <c r="B17" s="14" t="str">
        <f>"Receita Bruta dos últimos "&amp;B16&amp;" meses"</f>
        <v>Receita Bruta dos últimos 7 meses</v>
      </c>
      <c r="D17" s="7"/>
      <c r="E17" s="7"/>
      <c r="F17" s="15"/>
    </row>
    <row r="18" spans="2:9" ht="18.75">
      <c r="B18" s="16">
        <v>1000000</v>
      </c>
      <c r="C18" s="17" t="s">
        <v>7</v>
      </c>
      <c r="D18" s="18"/>
      <c r="F18" s="18"/>
      <c r="G18" s="19"/>
    </row>
    <row r="19" spans="2:9" ht="24" customHeight="1">
      <c r="B19" s="11" t="s">
        <v>8</v>
      </c>
      <c r="G19" s="7"/>
      <c r="H19" s="7"/>
      <c r="I19" s="7"/>
    </row>
    <row r="20" spans="2:9" ht="18.75">
      <c r="B20" s="20">
        <f>12*B18/B16</f>
        <v>1714285.7142857143</v>
      </c>
      <c r="C20" s="10" t="e">
        <f t="array" aca="1" ref="C20" ca="1">_xludf.IFS(B20=0,"",B20&lt;=4800000,"Possibilidade de opção pelo SIMPLES Nacional",B20&gt;4800000,"A Receita Bruta ultrapassa o limite permitido para o SIMPLES Nacional")</f>
        <v>#NAME?</v>
      </c>
      <c r="G20" s="7"/>
      <c r="H20" s="7"/>
      <c r="I20" s="7"/>
    </row>
    <row r="21" spans="2:9" ht="24" customHeight="1">
      <c r="B21" s="21" t="s">
        <v>9</v>
      </c>
      <c r="G21" s="7"/>
      <c r="H21" s="7"/>
      <c r="I21" s="7"/>
    </row>
    <row r="22" spans="2:9" ht="15.75" customHeight="1">
      <c r="B22" s="22" t="s">
        <v>10</v>
      </c>
      <c r="C22" s="17" t="s">
        <v>11</v>
      </c>
      <c r="G22" s="7"/>
      <c r="H22" s="7"/>
      <c r="I22" s="7"/>
    </row>
    <row r="23" spans="2:9" ht="15.75" customHeight="1">
      <c r="G23" s="7"/>
      <c r="H23" s="7"/>
      <c r="I23" s="7"/>
    </row>
    <row r="24" spans="2:9" ht="15.75" customHeight="1">
      <c r="B24" s="23"/>
      <c r="C24" s="23"/>
      <c r="E24" s="89" t="s">
        <v>12</v>
      </c>
      <c r="F24" s="86"/>
      <c r="G24" s="7"/>
      <c r="H24" s="7"/>
      <c r="I24" s="7"/>
    </row>
    <row r="25" spans="2:9" ht="15.75" customHeight="1">
      <c r="B25" s="24" t="s">
        <v>13</v>
      </c>
      <c r="C25" s="25" t="e">
        <f ca="1">IF(C60&lt;E60,"SIMPLES Nacional","Lucro Presumido")</f>
        <v>#NAME?</v>
      </c>
      <c r="D25" s="18"/>
      <c r="E25" s="26"/>
      <c r="F25" s="26"/>
      <c r="G25" s="7"/>
      <c r="H25" s="7"/>
      <c r="I25" s="7"/>
    </row>
    <row r="26" spans="2:9" ht="15.75" customHeight="1">
      <c r="B26" s="24" t="s">
        <v>14</v>
      </c>
      <c r="C26" s="27" t="e">
        <f ca="1">IF(C60&lt;E60,C60,E60)</f>
        <v>#NAME?</v>
      </c>
      <c r="D26" s="18"/>
      <c r="E26" s="90" t="s">
        <v>15</v>
      </c>
      <c r="F26" s="86"/>
      <c r="G26" s="7"/>
      <c r="H26" s="7"/>
      <c r="I26" s="7"/>
    </row>
    <row r="27" spans="2:9" ht="15.75" customHeight="1">
      <c r="B27" s="24" t="s">
        <v>16</v>
      </c>
      <c r="C27" s="28" t="e">
        <f ca="1">IF(C60&lt;E60,C61,F61)</f>
        <v>#NAME?</v>
      </c>
      <c r="D27" s="18"/>
      <c r="E27" s="29"/>
      <c r="F27" s="29"/>
      <c r="G27" s="7"/>
      <c r="H27" s="7"/>
      <c r="I27" s="7"/>
    </row>
    <row r="28" spans="2:9" ht="15.75" customHeight="1">
      <c r="B28" s="23"/>
      <c r="C28" s="23"/>
      <c r="D28" s="18"/>
      <c r="E28" s="30" t="s">
        <v>17</v>
      </c>
      <c r="F28" s="31">
        <v>0.32</v>
      </c>
      <c r="G28" s="7"/>
      <c r="H28" s="7"/>
      <c r="I28" s="7"/>
    </row>
    <row r="29" spans="2:9" ht="15.75" customHeight="1">
      <c r="D29" s="18"/>
      <c r="E29" s="30" t="s">
        <v>18</v>
      </c>
      <c r="F29" s="32">
        <f>B18*0.32</f>
        <v>320000</v>
      </c>
      <c r="G29" s="7"/>
      <c r="H29" s="7"/>
      <c r="I29" s="7"/>
    </row>
    <row r="30" spans="2:9" ht="15.75" customHeight="1">
      <c r="D30" s="18"/>
      <c r="E30" s="30"/>
      <c r="F30" s="31"/>
      <c r="G30" s="7"/>
      <c r="H30" s="7"/>
      <c r="I30" s="7"/>
    </row>
    <row r="31" spans="2:9" ht="15.75" customHeight="1">
      <c r="D31" s="18"/>
      <c r="E31" s="30"/>
      <c r="F31" s="32"/>
      <c r="G31" s="7"/>
      <c r="H31" s="7"/>
      <c r="I31" s="7"/>
    </row>
    <row r="32" spans="2:9" ht="15.75" customHeight="1">
      <c r="B32" s="91" t="s">
        <v>19</v>
      </c>
      <c r="C32" s="92"/>
      <c r="D32" s="18"/>
      <c r="E32" s="83" t="s">
        <v>20</v>
      </c>
      <c r="F32" s="84"/>
      <c r="G32" s="7"/>
      <c r="H32" s="7"/>
      <c r="I32" s="7"/>
    </row>
    <row r="33" spans="1:9" ht="15.75" customHeight="1">
      <c r="B33" s="33"/>
      <c r="D33" s="34"/>
      <c r="E33" s="26"/>
      <c r="F33" s="26"/>
      <c r="G33" s="7"/>
      <c r="H33" s="7"/>
      <c r="I33" s="7"/>
    </row>
    <row r="34" spans="1:9" ht="15.75" customHeight="1">
      <c r="B34" s="35" t="s">
        <v>21</v>
      </c>
      <c r="C34" s="36" t="e">
        <f t="array" aca="1" ref="C34" ca="1">_xludf.IFS(B22='Anexo IV'!B4,'Anexo IV'!D4,B22='Anexo IV'!B5,'Anexo IV'!D5,B22='Anexo IV'!B6,'Anexo IV'!D6,B22='Anexo IV'!B7,'Anexo IV'!D7,B22='Anexo IV'!B8,'Anexo IV'!D8,B22='Anexo IV'!B9,'Anexo IV'!D9)</f>
        <v>#NAME?</v>
      </c>
      <c r="D34" s="18"/>
      <c r="E34" s="30" t="str">
        <f>"Valor acima de R$"&amp;B43</f>
        <v>Valor acima de R$140000</v>
      </c>
      <c r="F34" s="32">
        <f>F29-B43</f>
        <v>180000</v>
      </c>
    </row>
    <row r="35" spans="1:9" ht="15.75" customHeight="1">
      <c r="B35" s="35" t="s">
        <v>22</v>
      </c>
      <c r="C35" s="37" t="e">
        <f t="array" aca="1" ref="C35" ca="1">_xludf.IFS(B22='Anexo IV'!B4,'Anexo IV'!E4,B22='Anexo IV'!B5,'Anexo IV'!E5,B22='Anexo IV'!B6,'Anexo IV'!E6,B22='Anexo IV'!B7,'Anexo IV'!E7,B22='Anexo IV'!B8,'Anexo IV'!E8,B22='Anexo IV'!B9,'Anexo IV'!E9)</f>
        <v>#NAME?</v>
      </c>
      <c r="D35" s="18"/>
      <c r="E35" s="30" t="s">
        <v>23</v>
      </c>
      <c r="F35" s="31">
        <v>0.1</v>
      </c>
    </row>
    <row r="36" spans="1:9" ht="15.75" customHeight="1">
      <c r="B36" s="38" t="s">
        <v>24</v>
      </c>
      <c r="C36" s="36" t="e">
        <f ca="1">(B20*C34-C35)/B20</f>
        <v>#NAME?</v>
      </c>
      <c r="D36" s="7"/>
      <c r="E36" s="26"/>
      <c r="F36" s="26"/>
    </row>
    <row r="37" spans="1:9" ht="15.75" customHeight="1">
      <c r="A37" s="39"/>
      <c r="B37" s="40"/>
      <c r="C37" s="41"/>
      <c r="D37" s="33"/>
      <c r="E37" s="26"/>
      <c r="F37" s="26"/>
    </row>
    <row r="38" spans="1:9" ht="15.75" customHeight="1">
      <c r="B38" s="42"/>
      <c r="E38" s="83" t="s">
        <v>25</v>
      </c>
      <c r="F38" s="84"/>
    </row>
    <row r="39" spans="1:9" ht="15.75" customHeight="1">
      <c r="B39" s="93" t="s">
        <v>26</v>
      </c>
      <c r="C39" s="94"/>
      <c r="E39" s="26"/>
      <c r="F39" s="26"/>
      <c r="G39" s="19"/>
    </row>
    <row r="40" spans="1:9" ht="15.75" customHeight="1">
      <c r="B40" s="95"/>
      <c r="C40" s="96"/>
      <c r="E40" s="30" t="s">
        <v>17</v>
      </c>
      <c r="F40" s="31">
        <v>0.32</v>
      </c>
      <c r="G40" s="19"/>
    </row>
    <row r="41" spans="1:9" ht="15.75" customHeight="1">
      <c r="E41" s="30" t="s">
        <v>27</v>
      </c>
      <c r="F41" s="32">
        <f>F40*Comparativo!B18</f>
        <v>320000</v>
      </c>
      <c r="G41" s="19"/>
    </row>
    <row r="42" spans="1:9" ht="15.75" customHeight="1">
      <c r="B42" s="43"/>
      <c r="E42" s="26"/>
      <c r="F42" s="26"/>
      <c r="G42" s="19"/>
    </row>
    <row r="43" spans="1:9" ht="15.75" customHeight="1">
      <c r="B43" s="44">
        <f>20000*B16</f>
        <v>140000</v>
      </c>
      <c r="E43" s="83" t="s">
        <v>28</v>
      </c>
      <c r="F43" s="84"/>
      <c r="G43" s="19"/>
    </row>
    <row r="44" spans="1:9" ht="15.75" customHeight="1">
      <c r="E44" s="26"/>
      <c r="F44" s="26"/>
    </row>
    <row r="45" spans="1:9" ht="15.75" customHeight="1">
      <c r="E45" s="30" t="s">
        <v>29</v>
      </c>
      <c r="F45" s="45">
        <v>0.05</v>
      </c>
      <c r="G45" s="46" t="s">
        <v>30</v>
      </c>
    </row>
    <row r="46" spans="1:9" ht="15.75" customHeight="1">
      <c r="E46" s="26"/>
      <c r="F46" s="47"/>
      <c r="G46" s="48"/>
    </row>
    <row r="47" spans="1:9" ht="15.75" customHeight="1">
      <c r="E47" s="26"/>
      <c r="F47" s="47"/>
      <c r="G47" s="19"/>
    </row>
    <row r="48" spans="1:9" ht="15.75" customHeight="1">
      <c r="E48" s="26"/>
      <c r="F48" s="47"/>
      <c r="G48" s="19"/>
    </row>
    <row r="49" spans="2:7" ht="15.75" customHeight="1">
      <c r="E49" s="49"/>
      <c r="F49" s="50"/>
      <c r="G49" s="19"/>
    </row>
    <row r="50" spans="2:7" ht="15.75" customHeight="1">
      <c r="B50" s="3"/>
      <c r="C50" s="51" t="s">
        <v>31</v>
      </c>
      <c r="D50" s="52"/>
      <c r="E50" s="51" t="s">
        <v>32</v>
      </c>
      <c r="F50" s="53"/>
      <c r="G50" s="19"/>
    </row>
    <row r="51" spans="2:7" ht="15.75" customHeight="1">
      <c r="B51" s="54"/>
      <c r="C51" s="55" t="e">
        <f ca="1">C36</f>
        <v>#NAME?</v>
      </c>
      <c r="D51" s="56"/>
      <c r="E51" s="57" t="s">
        <v>33</v>
      </c>
      <c r="F51" s="57" t="s">
        <v>34</v>
      </c>
      <c r="G51" s="19"/>
    </row>
    <row r="52" spans="2:7" ht="15.75" customHeight="1">
      <c r="B52" s="58" t="s">
        <v>35</v>
      </c>
      <c r="C52" s="58" t="s">
        <v>36</v>
      </c>
      <c r="D52" s="7"/>
      <c r="E52" s="59">
        <v>6.4999999999999997E-3</v>
      </c>
      <c r="F52" s="60">
        <f>B18*E52</f>
        <v>6500</v>
      </c>
      <c r="G52" s="19"/>
    </row>
    <row r="53" spans="2:7" ht="15.75" customHeight="1">
      <c r="B53" s="58" t="s">
        <v>37</v>
      </c>
      <c r="C53" s="58" t="s">
        <v>36</v>
      </c>
      <c r="D53" s="7"/>
      <c r="E53" s="59">
        <v>0.03</v>
      </c>
      <c r="F53" s="60">
        <f>B18*E53</f>
        <v>30000</v>
      </c>
      <c r="G53" s="19"/>
    </row>
    <row r="54" spans="2:7" ht="15.75" customHeight="1">
      <c r="B54" s="58" t="s">
        <v>15</v>
      </c>
      <c r="C54" s="58" t="s">
        <v>36</v>
      </c>
      <c r="D54" s="7"/>
      <c r="E54" s="59">
        <v>0.15</v>
      </c>
      <c r="F54" s="60">
        <f>F29*E54</f>
        <v>48000</v>
      </c>
      <c r="G54" s="19"/>
    </row>
    <row r="55" spans="2:7" ht="15.75" customHeight="1">
      <c r="B55" s="58" t="s">
        <v>20</v>
      </c>
      <c r="C55" s="58" t="s">
        <v>36</v>
      </c>
      <c r="D55" s="7"/>
      <c r="E55" s="61">
        <f>IF(F34&gt;0,F35,"0")</f>
        <v>0.1</v>
      </c>
      <c r="F55" s="60">
        <f>IF(F34&gt;0,F34*F35,"0")</f>
        <v>18000</v>
      </c>
      <c r="G55" s="19"/>
    </row>
    <row r="56" spans="2:7" ht="15.75" customHeight="1">
      <c r="B56" s="58" t="s">
        <v>25</v>
      </c>
      <c r="C56" s="58" t="s">
        <v>36</v>
      </c>
      <c r="D56" s="7"/>
      <c r="E56" s="59">
        <v>0.09</v>
      </c>
      <c r="F56" s="60">
        <f>E56*F41</f>
        <v>28800</v>
      </c>
      <c r="G56" s="19"/>
    </row>
    <row r="57" spans="2:7" ht="15.75" customHeight="1">
      <c r="B57" s="58" t="s">
        <v>28</v>
      </c>
      <c r="C57" s="58" t="s">
        <v>36</v>
      </c>
      <c r="D57" s="7"/>
      <c r="E57" s="59">
        <f>F45</f>
        <v>0.05</v>
      </c>
      <c r="F57" s="60">
        <f>B18*E57</f>
        <v>50000</v>
      </c>
      <c r="G57" s="19"/>
    </row>
    <row r="58" spans="2:7" ht="15.75" customHeight="1">
      <c r="B58" s="62" t="s">
        <v>31</v>
      </c>
      <c r="C58" s="63" t="e">
        <f ca="1">B18*C36</f>
        <v>#NAME?</v>
      </c>
      <c r="D58" s="7"/>
      <c r="E58" s="7"/>
      <c r="F58" s="64"/>
      <c r="G58" s="19"/>
    </row>
    <row r="59" spans="2:7" ht="15.75" customHeight="1">
      <c r="D59" s="65"/>
      <c r="E59" s="65"/>
      <c r="F59" s="65"/>
      <c r="G59" s="19"/>
    </row>
    <row r="60" spans="2:7" ht="15.75" customHeight="1">
      <c r="B60" s="66" t="s">
        <v>38</v>
      </c>
      <c r="C60" s="67" t="e">
        <f ca="1">C58</f>
        <v>#NAME?</v>
      </c>
      <c r="D60" s="68"/>
      <c r="E60" s="85">
        <f>F52+F53+F54+F55+F56+F57</f>
        <v>181300</v>
      </c>
      <c r="F60" s="86"/>
      <c r="G60" s="19"/>
    </row>
    <row r="61" spans="2:7" ht="15.75" customHeight="1">
      <c r="B61" s="24" t="s">
        <v>39</v>
      </c>
      <c r="C61" s="69" t="e">
        <f ca="1">C60/B18</f>
        <v>#NAME?</v>
      </c>
      <c r="D61" s="70"/>
      <c r="E61" s="68"/>
      <c r="F61" s="69">
        <f>E60/B18</f>
        <v>0.18129999999999999</v>
      </c>
      <c r="G61" s="19"/>
    </row>
    <row r="62" spans="2:7" ht="15.75" customHeight="1">
      <c r="G62" s="19"/>
    </row>
    <row r="63" spans="2:7" ht="15.75" customHeight="1">
      <c r="G63" s="19"/>
    </row>
    <row r="64" spans="2:7" ht="15.75" customHeight="1">
      <c r="G64" s="19"/>
    </row>
    <row r="65" spans="7:7" ht="15.75" customHeight="1">
      <c r="G65" s="19"/>
    </row>
    <row r="66" spans="7:7" ht="15.75" customHeight="1">
      <c r="G66" s="19"/>
    </row>
    <row r="67" spans="7:7" ht="15.75" customHeight="1">
      <c r="G67" s="19"/>
    </row>
    <row r="68" spans="7:7" ht="15.75" customHeight="1">
      <c r="G68" s="19"/>
    </row>
    <row r="69" spans="7:7" ht="15.75" customHeight="1">
      <c r="G69" s="19"/>
    </row>
    <row r="70" spans="7:7" ht="15.75" customHeight="1">
      <c r="G70" s="19"/>
    </row>
    <row r="71" spans="7:7" ht="15.75" customHeight="1">
      <c r="G71" s="19"/>
    </row>
    <row r="72" spans="7:7" ht="15.75" customHeight="1">
      <c r="G72" s="19"/>
    </row>
    <row r="73" spans="7:7" ht="15.75" customHeight="1">
      <c r="G73" s="19"/>
    </row>
    <row r="74" spans="7:7" ht="15.75" customHeight="1">
      <c r="G74" s="19"/>
    </row>
    <row r="75" spans="7:7" ht="15.75" customHeight="1">
      <c r="G75" s="19"/>
    </row>
    <row r="76" spans="7:7" ht="15.75" customHeight="1">
      <c r="G76" s="19"/>
    </row>
    <row r="77" spans="7:7" ht="15.75" customHeight="1">
      <c r="G77" s="19"/>
    </row>
    <row r="78" spans="7:7" ht="15.75" customHeight="1">
      <c r="G78" s="19"/>
    </row>
    <row r="79" spans="7:7" ht="15.75" customHeight="1">
      <c r="G79" s="19"/>
    </row>
    <row r="80" spans="7:7" ht="15.75" customHeight="1">
      <c r="G80" s="19"/>
    </row>
    <row r="81" spans="7:7" ht="15.75" customHeight="1">
      <c r="G81" s="19"/>
    </row>
    <row r="82" spans="7:7" ht="15.75" customHeight="1">
      <c r="G82" s="19"/>
    </row>
    <row r="83" spans="7:7" ht="15.75" customHeight="1">
      <c r="G83" s="19"/>
    </row>
    <row r="84" spans="7:7" ht="15.75" customHeight="1">
      <c r="G84" s="19"/>
    </row>
    <row r="85" spans="7:7" ht="15.75" customHeight="1">
      <c r="G85" s="19"/>
    </row>
    <row r="86" spans="7:7" ht="15.75" customHeight="1">
      <c r="G86" s="19"/>
    </row>
    <row r="87" spans="7:7" ht="15.75" customHeight="1">
      <c r="G87" s="19"/>
    </row>
    <row r="88" spans="7:7" ht="15.75" customHeight="1">
      <c r="G88" s="19"/>
    </row>
    <row r="89" spans="7:7" ht="15.75" customHeight="1">
      <c r="G89" s="19"/>
    </row>
    <row r="90" spans="7:7" ht="15.75" customHeight="1">
      <c r="G90" s="19"/>
    </row>
    <row r="91" spans="7:7" ht="15.75" customHeight="1">
      <c r="G91" s="19"/>
    </row>
    <row r="92" spans="7:7" ht="15.75" customHeight="1">
      <c r="G92" s="19"/>
    </row>
    <row r="93" spans="7:7" ht="15.75" customHeight="1">
      <c r="G93" s="19"/>
    </row>
    <row r="94" spans="7:7" ht="15.75" customHeight="1">
      <c r="G94" s="19"/>
    </row>
    <row r="95" spans="7:7" ht="15.75" customHeight="1">
      <c r="G95" s="19"/>
    </row>
    <row r="96" spans="7:7" ht="15.75" customHeight="1">
      <c r="G96" s="19"/>
    </row>
    <row r="97" spans="7:7" ht="15.75" customHeight="1">
      <c r="G97" s="19"/>
    </row>
    <row r="98" spans="7:7" ht="15.75" customHeight="1">
      <c r="G98" s="19"/>
    </row>
    <row r="99" spans="7:7" ht="15.75" customHeight="1">
      <c r="G99" s="19"/>
    </row>
    <row r="100" spans="7:7" ht="15.75" customHeight="1">
      <c r="G100" s="19"/>
    </row>
    <row r="101" spans="7:7" ht="15.75" customHeight="1">
      <c r="G101" s="19"/>
    </row>
    <row r="102" spans="7:7" ht="15.75" customHeight="1">
      <c r="G102" s="19"/>
    </row>
    <row r="103" spans="7:7" ht="15.75" customHeight="1">
      <c r="G103" s="19"/>
    </row>
    <row r="104" spans="7:7" ht="15.75" customHeight="1">
      <c r="G104" s="19"/>
    </row>
    <row r="105" spans="7:7" ht="15.75" customHeight="1">
      <c r="G105" s="19"/>
    </row>
    <row r="106" spans="7:7" ht="15.75" customHeight="1">
      <c r="G106" s="19"/>
    </row>
    <row r="107" spans="7:7" ht="15.75" customHeight="1">
      <c r="G107" s="19"/>
    </row>
    <row r="108" spans="7:7" ht="15.75" customHeight="1">
      <c r="G108" s="19"/>
    </row>
    <row r="109" spans="7:7" ht="15.75" customHeight="1">
      <c r="G109" s="19"/>
    </row>
    <row r="110" spans="7:7" ht="15.75" customHeight="1">
      <c r="G110" s="19"/>
    </row>
    <row r="111" spans="7:7" ht="15.75" customHeight="1">
      <c r="G111" s="19"/>
    </row>
    <row r="112" spans="7:7" ht="15.75" customHeight="1">
      <c r="G112" s="19"/>
    </row>
    <row r="113" spans="7:7" ht="15.75" customHeight="1">
      <c r="G113" s="19"/>
    </row>
    <row r="114" spans="7:7" ht="15.75" customHeight="1">
      <c r="G114" s="19"/>
    </row>
    <row r="115" spans="7:7" ht="15.75" customHeight="1">
      <c r="G115" s="19"/>
    </row>
    <row r="116" spans="7:7" ht="15.75" customHeight="1">
      <c r="G116" s="19"/>
    </row>
    <row r="117" spans="7:7" ht="15.75" customHeight="1">
      <c r="G117" s="19"/>
    </row>
    <row r="118" spans="7:7" ht="15.75" customHeight="1">
      <c r="G118" s="19"/>
    </row>
    <row r="119" spans="7:7" ht="15.75" customHeight="1"/>
    <row r="120" spans="7:7" ht="15.75" customHeight="1"/>
    <row r="121" spans="7:7" ht="15.75" customHeight="1"/>
    <row r="122" spans="7:7" ht="15.75" customHeight="1"/>
    <row r="123" spans="7:7" ht="15.75" customHeight="1"/>
    <row r="124" spans="7:7" ht="15.75" customHeight="1"/>
    <row r="125" spans="7:7" ht="15.75" customHeight="1"/>
    <row r="126" spans="7:7" ht="15.75" customHeight="1"/>
    <row r="127" spans="7:7" ht="15.75" customHeight="1"/>
    <row r="128" spans="7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E43:F43"/>
    <mergeCell ref="E60:F60"/>
    <mergeCell ref="B6:G11"/>
    <mergeCell ref="E24:F24"/>
    <mergeCell ref="E26:F26"/>
    <mergeCell ref="B32:C32"/>
    <mergeCell ref="E32:F32"/>
    <mergeCell ref="E38:F38"/>
    <mergeCell ref="B39:C40"/>
  </mergeCells>
  <conditionalFormatting sqref="B16">
    <cfRule type="expression" dxfId="4" priority="1">
      <formula>"$C$12=""Sim"""</formula>
    </cfRule>
    <cfRule type="expression" dxfId="3" priority="2">
      <formula>$D$11="Sim"</formula>
    </cfRule>
  </conditionalFormatting>
  <conditionalFormatting sqref="B18 B22">
    <cfRule type="expression" dxfId="2" priority="3">
      <formula>$D$13="Percentual sobre a receita"</formula>
    </cfRule>
  </conditionalFormatting>
  <conditionalFormatting sqref="C20">
    <cfRule type="cellIs" dxfId="1" priority="4" operator="equal">
      <formula>"A Receita Bruta ultrapassa o limite permitido para o SIMPLES Nacional"</formula>
    </cfRule>
    <cfRule type="cellIs" dxfId="0" priority="5" operator="equal">
      <formula>"Possibilidade de opção pelo SIMPLES Nacional"</formula>
    </cfRule>
  </conditionalFormatting>
  <dataValidations count="3">
    <dataValidation type="list" allowBlank="1" showErrorMessage="1" sqref="B14" xr:uid="{00000000-0002-0000-0000-000000000000}">
      <formula1>"Sim,Não"</formula1>
    </dataValidation>
    <dataValidation type="list" allowBlank="1" showErrorMessage="1" sqref="B16" xr:uid="{00000000-0002-0000-0000-000001000000}">
      <formula1>"1,2,3,4,5,6,7,8,9,10,11,12"</formula1>
    </dataValidation>
    <dataValidation type="list" allowBlank="1" showErrorMessage="1" sqref="B22" xr:uid="{00000000-0002-0000-0000-000002000000}">
      <formula1>"1ª Faixa,2ª Faixa,3ª Faixa,4ª Faixa,5ª Faixa"</formula1>
    </dataValidation>
  </dataValidation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/>
  </sheetViews>
  <sheetFormatPr defaultColWidth="14.42578125" defaultRowHeight="15" customHeight="1"/>
  <cols>
    <col min="1" max="1" width="8.7109375" customWidth="1"/>
    <col min="2" max="2" width="38.140625" customWidth="1"/>
    <col min="3" max="3" width="47.85546875" customWidth="1"/>
    <col min="4" max="4" width="30.42578125" customWidth="1"/>
    <col min="5" max="5" width="48.42578125" customWidth="1"/>
    <col min="6" max="6" width="11.7109375" customWidth="1"/>
    <col min="7" max="7" width="8.7109375" customWidth="1"/>
    <col min="8" max="8" width="11.85546875" customWidth="1"/>
    <col min="9" max="26" width="8.7109375" customWidth="1"/>
  </cols>
  <sheetData>
    <row r="1" spans="1:14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>
      <c r="A3" s="71"/>
      <c r="B3" s="99" t="s">
        <v>40</v>
      </c>
      <c r="C3" s="98"/>
      <c r="D3" s="72" t="s">
        <v>33</v>
      </c>
      <c r="E3" s="72" t="s">
        <v>41</v>
      </c>
      <c r="F3" s="71"/>
      <c r="G3" s="71"/>
      <c r="H3" s="71"/>
      <c r="I3" s="71"/>
      <c r="J3" s="71"/>
      <c r="K3" s="71"/>
      <c r="L3" s="71"/>
      <c r="M3" s="71"/>
      <c r="N3" s="71"/>
    </row>
    <row r="4" spans="1:14">
      <c r="A4" s="71"/>
      <c r="B4" s="73" t="s">
        <v>42</v>
      </c>
      <c r="C4" s="73" t="s">
        <v>43</v>
      </c>
      <c r="D4" s="74">
        <v>4.4999999999999998E-2</v>
      </c>
      <c r="E4" s="75">
        <v>0</v>
      </c>
      <c r="F4" s="76"/>
      <c r="G4" s="76"/>
      <c r="H4" s="71"/>
      <c r="I4" s="71"/>
      <c r="J4" s="71"/>
      <c r="K4" s="71"/>
      <c r="L4" s="71"/>
      <c r="M4" s="71"/>
      <c r="N4" s="71"/>
    </row>
    <row r="5" spans="1:14">
      <c r="A5" s="71"/>
      <c r="B5" s="73" t="s">
        <v>44</v>
      </c>
      <c r="C5" s="73" t="s">
        <v>45</v>
      </c>
      <c r="D5" s="74">
        <v>0.09</v>
      </c>
      <c r="E5" s="75">
        <v>8100</v>
      </c>
      <c r="F5" s="76"/>
      <c r="G5" s="76"/>
      <c r="H5" s="71"/>
      <c r="I5" s="71"/>
      <c r="J5" s="71"/>
      <c r="K5" s="71"/>
      <c r="L5" s="71"/>
      <c r="M5" s="71"/>
      <c r="N5" s="71"/>
    </row>
    <row r="6" spans="1:14">
      <c r="A6" s="71"/>
      <c r="B6" s="73" t="s">
        <v>46</v>
      </c>
      <c r="C6" s="73" t="s">
        <v>47</v>
      </c>
      <c r="D6" s="74">
        <v>0.10199999999999999</v>
      </c>
      <c r="E6" s="75">
        <v>12420</v>
      </c>
      <c r="F6" s="76"/>
      <c r="G6" s="76"/>
      <c r="H6" s="71"/>
      <c r="I6" s="71"/>
      <c r="J6" s="71"/>
      <c r="K6" s="71"/>
      <c r="L6" s="71"/>
      <c r="M6" s="71"/>
      <c r="N6" s="71"/>
    </row>
    <row r="7" spans="1:14">
      <c r="A7" s="71"/>
      <c r="B7" s="73" t="s">
        <v>10</v>
      </c>
      <c r="C7" s="73" t="s">
        <v>48</v>
      </c>
      <c r="D7" s="74">
        <v>0.14000000000000001</v>
      </c>
      <c r="E7" s="75">
        <v>39780</v>
      </c>
      <c r="F7" s="76"/>
      <c r="G7" s="76"/>
      <c r="H7" s="71"/>
      <c r="I7" s="71"/>
      <c r="J7" s="71"/>
      <c r="K7" s="71"/>
      <c r="L7" s="71"/>
      <c r="M7" s="71"/>
      <c r="N7" s="71"/>
    </row>
    <row r="8" spans="1:14">
      <c r="A8" s="71"/>
      <c r="B8" s="73" t="s">
        <v>49</v>
      </c>
      <c r="C8" s="73" t="s">
        <v>50</v>
      </c>
      <c r="D8" s="74">
        <v>0.22</v>
      </c>
      <c r="E8" s="75">
        <v>183780</v>
      </c>
      <c r="F8" s="76"/>
      <c r="G8" s="76"/>
      <c r="H8" s="71"/>
      <c r="I8" s="71"/>
      <c r="J8" s="71"/>
      <c r="K8" s="71"/>
      <c r="L8" s="71"/>
      <c r="M8" s="71"/>
      <c r="N8" s="71"/>
    </row>
    <row r="9" spans="1:14">
      <c r="A9" s="71"/>
      <c r="B9" s="73" t="s">
        <v>51</v>
      </c>
      <c r="C9" s="73" t="s">
        <v>52</v>
      </c>
      <c r="D9" s="74">
        <v>0.33</v>
      </c>
      <c r="E9" s="75">
        <v>828000</v>
      </c>
      <c r="F9" s="76"/>
      <c r="G9" s="76"/>
      <c r="H9" s="71"/>
      <c r="I9" s="71"/>
      <c r="J9" s="71"/>
      <c r="K9" s="71"/>
      <c r="L9" s="71"/>
      <c r="M9" s="71"/>
      <c r="N9" s="71"/>
    </row>
    <row r="10" spans="1:14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1:14">
      <c r="A11" s="71"/>
      <c r="B11" s="77" t="s">
        <v>53</v>
      </c>
      <c r="C11" s="99" t="s">
        <v>54</v>
      </c>
      <c r="D11" s="100"/>
      <c r="E11" s="100"/>
      <c r="F11" s="100"/>
      <c r="G11" s="100"/>
      <c r="H11" s="100"/>
      <c r="I11" s="98"/>
      <c r="J11" s="71"/>
      <c r="K11" s="71"/>
      <c r="L11" s="71"/>
      <c r="M11" s="71"/>
      <c r="N11" s="71"/>
    </row>
    <row r="12" spans="1:14">
      <c r="A12" s="71"/>
      <c r="B12" s="78"/>
      <c r="C12" s="99" t="s">
        <v>15</v>
      </c>
      <c r="D12" s="100"/>
      <c r="E12" s="98"/>
      <c r="F12" s="72" t="s">
        <v>25</v>
      </c>
      <c r="G12" s="72" t="s">
        <v>37</v>
      </c>
      <c r="H12" s="72" t="s">
        <v>55</v>
      </c>
      <c r="I12" s="72" t="s">
        <v>56</v>
      </c>
      <c r="J12" s="71"/>
      <c r="K12" s="71"/>
      <c r="L12" s="71"/>
      <c r="M12" s="71"/>
      <c r="N12" s="71"/>
    </row>
    <row r="13" spans="1:14">
      <c r="A13" s="71"/>
      <c r="B13" s="79" t="s">
        <v>42</v>
      </c>
      <c r="C13" s="101">
        <v>0.188</v>
      </c>
      <c r="D13" s="100"/>
      <c r="E13" s="98"/>
      <c r="F13" s="80">
        <v>0.152</v>
      </c>
      <c r="G13" s="80">
        <v>0.1767</v>
      </c>
      <c r="H13" s="80">
        <v>3.8300000000000001E-2</v>
      </c>
      <c r="I13" s="80">
        <v>0.44500000000000001</v>
      </c>
      <c r="J13" s="71"/>
      <c r="K13" s="71"/>
      <c r="L13" s="71"/>
      <c r="M13" s="71"/>
      <c r="N13" s="71"/>
    </row>
    <row r="14" spans="1:14">
      <c r="A14" s="71"/>
      <c r="B14" s="79" t="s">
        <v>44</v>
      </c>
      <c r="C14" s="101">
        <v>0.19800000000000001</v>
      </c>
      <c r="D14" s="100"/>
      <c r="E14" s="98"/>
      <c r="F14" s="80">
        <v>0.152</v>
      </c>
      <c r="G14" s="80">
        <v>0.20549999999999999</v>
      </c>
      <c r="H14" s="80">
        <v>4.4499999999999998E-2</v>
      </c>
      <c r="I14" s="80">
        <v>0.4</v>
      </c>
      <c r="J14" s="71"/>
      <c r="K14" s="71"/>
      <c r="L14" s="71"/>
      <c r="M14" s="71"/>
      <c r="N14" s="71"/>
    </row>
    <row r="15" spans="1:14">
      <c r="A15" s="71"/>
      <c r="B15" s="79" t="s">
        <v>46</v>
      </c>
      <c r="C15" s="101">
        <v>0.20799999999999999</v>
      </c>
      <c r="D15" s="100"/>
      <c r="E15" s="98"/>
      <c r="F15" s="80">
        <v>0.152</v>
      </c>
      <c r="G15" s="80">
        <v>0.1973</v>
      </c>
      <c r="H15" s="80">
        <v>4.2700000000000002E-2</v>
      </c>
      <c r="I15" s="80">
        <v>0.4</v>
      </c>
      <c r="J15" s="71"/>
      <c r="K15" s="71"/>
      <c r="L15" s="71"/>
      <c r="M15" s="71"/>
      <c r="N15" s="71"/>
    </row>
    <row r="16" spans="1:14">
      <c r="A16" s="71"/>
      <c r="B16" s="79" t="s">
        <v>10</v>
      </c>
      <c r="C16" s="101">
        <v>0.17799999999999999</v>
      </c>
      <c r="D16" s="100"/>
      <c r="E16" s="98"/>
      <c r="F16" s="80">
        <v>0.192</v>
      </c>
      <c r="G16" s="80">
        <v>0.189</v>
      </c>
      <c r="H16" s="80">
        <v>4.1000000000000002E-2</v>
      </c>
      <c r="I16" s="80">
        <v>0.4</v>
      </c>
      <c r="J16" s="71"/>
      <c r="K16" s="71"/>
      <c r="L16" s="71"/>
      <c r="M16" s="71"/>
      <c r="N16" s="71"/>
    </row>
    <row r="17" spans="1:14" ht="25.5">
      <c r="A17" s="71"/>
      <c r="B17" s="79" t="s">
        <v>49</v>
      </c>
      <c r="C17" s="101">
        <v>0.188</v>
      </c>
      <c r="D17" s="100"/>
      <c r="E17" s="98"/>
      <c r="F17" s="80">
        <v>0.192</v>
      </c>
      <c r="G17" s="80">
        <v>0.18079999999999999</v>
      </c>
      <c r="H17" s="80">
        <v>3.9199999999999999E-2</v>
      </c>
      <c r="I17" s="81" t="s">
        <v>57</v>
      </c>
      <c r="J17" s="71"/>
      <c r="K17" s="71"/>
      <c r="L17" s="71"/>
      <c r="M17" s="71"/>
      <c r="N17" s="71"/>
    </row>
    <row r="18" spans="1:14">
      <c r="A18" s="71"/>
      <c r="B18" s="79" t="s">
        <v>51</v>
      </c>
      <c r="C18" s="101">
        <v>0.53500000000000003</v>
      </c>
      <c r="D18" s="100"/>
      <c r="E18" s="98"/>
      <c r="F18" s="80">
        <v>0.215</v>
      </c>
      <c r="G18" s="80">
        <v>0.20549999999999999</v>
      </c>
      <c r="H18" s="80">
        <v>4.4499999999999998E-2</v>
      </c>
      <c r="I18" s="81" t="s">
        <v>58</v>
      </c>
      <c r="J18" s="71"/>
      <c r="K18" s="71"/>
      <c r="L18" s="71"/>
      <c r="M18" s="71"/>
      <c r="N18" s="71"/>
    </row>
    <row r="19" spans="1:14">
      <c r="A19" s="71"/>
      <c r="B19" s="97" t="s">
        <v>59</v>
      </c>
      <c r="C19" s="100"/>
      <c r="D19" s="100"/>
      <c r="E19" s="100"/>
      <c r="F19" s="100"/>
      <c r="G19" s="100"/>
      <c r="H19" s="100"/>
      <c r="I19" s="98"/>
      <c r="J19" s="71"/>
      <c r="K19" s="71"/>
      <c r="L19" s="71"/>
      <c r="M19" s="71"/>
      <c r="N19" s="71"/>
    </row>
    <row r="20" spans="1:14">
      <c r="A20" s="71"/>
      <c r="B20" s="99" t="s">
        <v>60</v>
      </c>
      <c r="C20" s="98"/>
      <c r="D20" s="81" t="s">
        <v>15</v>
      </c>
      <c r="E20" s="99" t="s">
        <v>25</v>
      </c>
      <c r="F20" s="98"/>
      <c r="G20" s="81" t="s">
        <v>37</v>
      </c>
      <c r="H20" s="81" t="s">
        <v>55</v>
      </c>
      <c r="I20" s="81" t="s">
        <v>28</v>
      </c>
      <c r="J20" s="71"/>
      <c r="K20" s="71"/>
      <c r="L20" s="71"/>
      <c r="M20" s="71"/>
      <c r="N20" s="71"/>
    </row>
    <row r="21" spans="1:14" ht="15.75" customHeight="1">
      <c r="A21" s="71"/>
      <c r="B21" s="97" t="s">
        <v>61</v>
      </c>
      <c r="C21" s="98"/>
      <c r="D21" s="82" t="s">
        <v>62</v>
      </c>
      <c r="E21" s="97" t="s">
        <v>63</v>
      </c>
      <c r="F21" s="98"/>
      <c r="G21" s="82" t="s">
        <v>64</v>
      </c>
      <c r="H21" s="82" t="s">
        <v>65</v>
      </c>
      <c r="I21" s="82" t="s">
        <v>66</v>
      </c>
      <c r="J21" s="71"/>
      <c r="K21" s="71"/>
      <c r="L21" s="71"/>
      <c r="M21" s="71"/>
      <c r="N21" s="71"/>
    </row>
    <row r="22" spans="1:14" ht="15.75" customHeight="1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</row>
    <row r="23" spans="1:14" ht="15.75" customHeight="1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1:14" ht="15.75" customHeight="1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</row>
    <row r="25" spans="1:14" ht="15.75" customHeight="1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</row>
    <row r="26" spans="1:14" ht="15.75" customHeigh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</row>
    <row r="27" spans="1:14" ht="15.75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</row>
    <row r="28" spans="1:14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</row>
    <row r="29" spans="1:14" ht="15.7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</row>
    <row r="30" spans="1:14" ht="27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</row>
    <row r="31" spans="1:14" ht="15.75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</row>
    <row r="32" spans="1:14" ht="15.7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</row>
    <row r="33" spans="1:14" ht="15.75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ht="15.75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</row>
    <row r="35" spans="1:14" ht="15.75" customHeight="1"/>
    <row r="36" spans="1:14" ht="15.75" customHeight="1"/>
    <row r="37" spans="1:14" ht="15.75" customHeight="1"/>
    <row r="38" spans="1:14" ht="15.75" customHeight="1"/>
    <row r="39" spans="1:14" ht="15.75" customHeight="1"/>
    <row r="40" spans="1:14" ht="15.75" customHeight="1"/>
    <row r="41" spans="1:14" ht="15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21:C21"/>
    <mergeCell ref="E21:F21"/>
    <mergeCell ref="B3:C3"/>
    <mergeCell ref="C11:I11"/>
    <mergeCell ref="C12:E12"/>
    <mergeCell ref="C13:E13"/>
    <mergeCell ref="C14:E14"/>
    <mergeCell ref="C15:E15"/>
    <mergeCell ref="C16:E16"/>
    <mergeCell ref="C17:E17"/>
    <mergeCell ref="C18:E18"/>
    <mergeCell ref="B19:I19"/>
    <mergeCell ref="B20:C20"/>
    <mergeCell ref="E20:F20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Comparativo</vt:lpstr>
      <vt:lpstr>Anexo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Simples Nacional x Lucro Presumido</dc:title>
  <dc:creator>Easyjur Software Jurídico</dc:creator>
  <cp:lastModifiedBy>bilhetecerto@outlook.com</cp:lastModifiedBy>
  <dcterms:created xsi:type="dcterms:W3CDTF">2020-02-06T17:12:23Z</dcterms:created>
  <dcterms:modified xsi:type="dcterms:W3CDTF">2024-05-20T18:01:15Z</dcterms:modified>
</cp:coreProperties>
</file>